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k662fs\Redirect$\1324\Desktop\"/>
    </mc:Choice>
  </mc:AlternateContent>
  <bookViews>
    <workbookView xWindow="0" yWindow="0" windowWidth="28800" windowHeight="12210" firstSheet="4" activeTab="4"/>
  </bookViews>
  <sheets>
    <sheet name="【共通】基本情報" sheetId="2" state="hidden" r:id="rId1"/>
    <sheet name="【上水】基本料金" sheetId="1" state="hidden" r:id="rId2"/>
    <sheet name="【上水】水量料金" sheetId="4" state="hidden" r:id="rId3"/>
    <sheet name="【下水】下水道使用料" sheetId="5" state="hidden" r:id="rId4"/>
    <sheet name="水道料金自動計算" sheetId="3" r:id="rId5"/>
  </sheets>
  <definedNames>
    <definedName name="_xlnm.Print_Area" localSheetId="4">水道料金自動計算!$B$2:$T$50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4" l="1"/>
  <c r="E9" i="4"/>
  <c r="E8" i="4"/>
  <c r="E7" i="4"/>
  <c r="E6" i="4"/>
  <c r="E5" i="4"/>
  <c r="D10" i="4"/>
  <c r="D9" i="4"/>
  <c r="D8" i="4"/>
  <c r="D7" i="4"/>
  <c r="D6" i="4"/>
  <c r="C10" i="4"/>
  <c r="C9" i="4"/>
  <c r="C8" i="4"/>
  <c r="C7" i="4"/>
  <c r="C6" i="4"/>
  <c r="C5" i="4"/>
  <c r="D5" i="4"/>
  <c r="E36" i="3"/>
  <c r="D5" i="5" s="1"/>
  <c r="E34" i="3"/>
  <c r="E29" i="3"/>
  <c r="F8" i="5" l="1"/>
  <c r="C5" i="5"/>
  <c r="E5" i="5" s="1"/>
  <c r="F6" i="5"/>
  <c r="C6" i="5"/>
  <c r="D6" i="5"/>
  <c r="F5" i="5"/>
  <c r="D15" i="1"/>
  <c r="D14" i="1"/>
  <c r="D13" i="1"/>
  <c r="D12" i="1"/>
  <c r="D11" i="1"/>
  <c r="D10" i="1"/>
  <c r="E6" i="5" l="1"/>
  <c r="G6" i="5"/>
  <c r="G8" i="5"/>
  <c r="F5" i="4"/>
  <c r="F7" i="4"/>
  <c r="F9" i="4"/>
  <c r="G5" i="5"/>
  <c r="F6" i="4"/>
  <c r="F8" i="4"/>
  <c r="F10" i="4"/>
  <c r="H41" i="3" l="1"/>
  <c r="H29" i="3"/>
  <c r="E26" i="3" s="1"/>
  <c r="E46" i="3" s="1"/>
  <c r="E41" i="3"/>
  <c r="E38" i="3" l="1"/>
  <c r="E48" i="3" s="1"/>
  <c r="H48" i="3" l="1"/>
</calcChain>
</file>

<file path=xl/sharedStrings.xml><?xml version="1.0" encoding="utf-8"?>
<sst xmlns="http://schemas.openxmlformats.org/spreadsheetml/2006/main" count="153" uniqueCount="68">
  <si>
    <t>家事用</t>
    <rPh sb="0" eb="3">
      <t>カジヨウ</t>
    </rPh>
    <phoneticPr fontId="1"/>
  </si>
  <si>
    <t>家事用減免</t>
    <rPh sb="0" eb="3">
      <t>カジヨウ</t>
    </rPh>
    <rPh sb="3" eb="5">
      <t>ゲンメン</t>
    </rPh>
    <phoneticPr fontId="1"/>
  </si>
  <si>
    <t>業務用</t>
    <rPh sb="0" eb="3">
      <t>ギョウムヨウ</t>
    </rPh>
    <phoneticPr fontId="1"/>
  </si>
  <si>
    <t>農業用</t>
    <rPh sb="0" eb="3">
      <t>ノウギョウヨウ</t>
    </rPh>
    <phoneticPr fontId="1"/>
  </si>
  <si>
    <t>浴場用営業用</t>
    <rPh sb="0" eb="3">
      <t>ヨクジョウヨウ</t>
    </rPh>
    <rPh sb="3" eb="6">
      <t>エイギョウヨウ</t>
    </rPh>
    <phoneticPr fontId="1"/>
  </si>
  <si>
    <t>臨時用</t>
    <rPh sb="0" eb="3">
      <t>リンジヨウ</t>
    </rPh>
    <phoneticPr fontId="1"/>
  </si>
  <si>
    <t>浴場営業用</t>
    <rPh sb="0" eb="2">
      <t>ヨクジョウ</t>
    </rPh>
    <rPh sb="2" eb="5">
      <t>エイギョウヨウ</t>
    </rPh>
    <phoneticPr fontId="1"/>
  </si>
  <si>
    <t>用途</t>
    <rPh sb="0" eb="2">
      <t>ヨウト</t>
    </rPh>
    <phoneticPr fontId="1"/>
  </si>
  <si>
    <t>メーター口径</t>
    <rPh sb="4" eb="6">
      <t>コウケイ</t>
    </rPh>
    <phoneticPr fontId="1"/>
  </si>
  <si>
    <t>金額</t>
    <rPh sb="0" eb="2">
      <t>キンガク</t>
    </rPh>
    <phoneticPr fontId="1"/>
  </si>
  <si>
    <t>10以下</t>
    <rPh sb="2" eb="4">
      <t>イカ</t>
    </rPh>
    <phoneticPr fontId="1"/>
  </si>
  <si>
    <t>11以上20以下</t>
    <rPh sb="2" eb="4">
      <t>イジョウ</t>
    </rPh>
    <rPh sb="6" eb="8">
      <t>イカ</t>
    </rPh>
    <phoneticPr fontId="1"/>
  </si>
  <si>
    <t>21以上</t>
    <rPh sb="2" eb="4">
      <t>イジョウ</t>
    </rPh>
    <phoneticPr fontId="1"/>
  </si>
  <si>
    <t>基本料金</t>
    <rPh sb="0" eb="2">
      <t>キホン</t>
    </rPh>
    <rPh sb="2" eb="4">
      <t>リョウキン</t>
    </rPh>
    <phoneticPr fontId="1"/>
  </si>
  <si>
    <t>水量料金</t>
    <rPh sb="0" eb="2">
      <t>スイリョウ</t>
    </rPh>
    <rPh sb="2" eb="4">
      <t>リョウキン</t>
    </rPh>
    <phoneticPr fontId="1"/>
  </si>
  <si>
    <t>【基本料金】</t>
    <phoneticPr fontId="1"/>
  </si>
  <si>
    <t>水道料金</t>
    <rPh sb="0" eb="2">
      <t>スイドウ</t>
    </rPh>
    <rPh sb="2" eb="4">
      <t>リョウキン</t>
    </rPh>
    <phoneticPr fontId="1"/>
  </si>
  <si>
    <t>使用水量</t>
    <rPh sb="0" eb="2">
      <t>シヨウ</t>
    </rPh>
    <rPh sb="2" eb="4">
      <t>スイリョウ</t>
    </rPh>
    <phoneticPr fontId="1"/>
  </si>
  <si>
    <t>計</t>
    <rPh sb="0" eb="1">
      <t>ケイ</t>
    </rPh>
    <phoneticPr fontId="1"/>
  </si>
  <si>
    <t>下水道使用料</t>
    <rPh sb="0" eb="3">
      <t>ゲスイドウ</t>
    </rPh>
    <rPh sb="3" eb="6">
      <t>シヨウリョウ</t>
    </rPh>
    <phoneticPr fontId="1"/>
  </si>
  <si>
    <t>超過料金</t>
    <rPh sb="0" eb="2">
      <t>チョウカ</t>
    </rPh>
    <rPh sb="2" eb="4">
      <t>リョウキン</t>
    </rPh>
    <phoneticPr fontId="1"/>
  </si>
  <si>
    <t>【基本情報】</t>
    <rPh sb="1" eb="3">
      <t>キホン</t>
    </rPh>
    <rPh sb="3" eb="5">
      <t>ジョウホウ</t>
    </rPh>
    <phoneticPr fontId="1"/>
  </si>
  <si>
    <t>mm</t>
    <phoneticPr fontId="1"/>
  </si>
  <si>
    <t>㎥</t>
    <phoneticPr fontId="1"/>
  </si>
  <si>
    <t>円</t>
    <rPh sb="0" eb="1">
      <t>エン</t>
    </rPh>
    <phoneticPr fontId="1"/>
  </si>
  <si>
    <t>用途</t>
    <rPh sb="0" eb="2">
      <t>ヨウト</t>
    </rPh>
    <phoneticPr fontId="1"/>
  </si>
  <si>
    <t>一般用</t>
    <rPh sb="0" eb="3">
      <t>イッパンヨウ</t>
    </rPh>
    <phoneticPr fontId="1"/>
  </si>
  <si>
    <t>浴場営業用</t>
    <rPh sb="0" eb="2">
      <t>ヨクジョウ</t>
    </rPh>
    <rPh sb="2" eb="5">
      <t>エイギョウヨウ</t>
    </rPh>
    <phoneticPr fontId="1"/>
  </si>
  <si>
    <t>【水道料金】</t>
    <phoneticPr fontId="1"/>
  </si>
  <si>
    <t>【下水道使用料】</t>
    <phoneticPr fontId="1"/>
  </si>
  <si>
    <t>家事用減免</t>
    <rPh sb="0" eb="3">
      <t>カジヨウ</t>
    </rPh>
    <rPh sb="3" eb="5">
      <t>ゲンメン</t>
    </rPh>
    <phoneticPr fontId="1"/>
  </si>
  <si>
    <t>家事用減免</t>
    <rPh sb="0" eb="3">
      <t>カジヨウ</t>
    </rPh>
    <rPh sb="3" eb="5">
      <t>ゲンメン</t>
    </rPh>
    <phoneticPr fontId="1"/>
  </si>
  <si>
    <t>小数点以下要確認</t>
    <rPh sb="0" eb="3">
      <t>ショウスウテン</t>
    </rPh>
    <rPh sb="3" eb="5">
      <t>イカ</t>
    </rPh>
    <rPh sb="5" eb="8">
      <t>ヨウカクニン</t>
    </rPh>
    <phoneticPr fontId="1"/>
  </si>
  <si>
    <t>家事用減免</t>
    <phoneticPr fontId="1"/>
  </si>
  <si>
    <t>4以下</t>
    <rPh sb="1" eb="3">
      <t>イカ</t>
    </rPh>
    <phoneticPr fontId="1"/>
  </si>
  <si>
    <t>一般用</t>
    <rPh sb="0" eb="3">
      <t>イッパンヨウ</t>
    </rPh>
    <phoneticPr fontId="1"/>
  </si>
  <si>
    <t>5以上8以下</t>
    <rPh sb="1" eb="3">
      <t>イジョウ</t>
    </rPh>
    <rPh sb="4" eb="6">
      <t>イカ</t>
    </rPh>
    <phoneticPr fontId="1"/>
  </si>
  <si>
    <t>9以上</t>
    <rPh sb="1" eb="3">
      <t>イジョウ</t>
    </rPh>
    <phoneticPr fontId="1"/>
  </si>
  <si>
    <t>基本料金計</t>
    <rPh sb="0" eb="2">
      <t>キホン</t>
    </rPh>
    <rPh sb="2" eb="4">
      <t>リョウキン</t>
    </rPh>
    <rPh sb="4" eb="5">
      <t>ケイ</t>
    </rPh>
    <phoneticPr fontId="1"/>
  </si>
  <si>
    <t>浴場営業用</t>
    <phoneticPr fontId="1"/>
  </si>
  <si>
    <t>超過料金（1㎥につき）</t>
    <rPh sb="0" eb="2">
      <t>チョウカ</t>
    </rPh>
    <rPh sb="2" eb="4">
      <t>リョウキン</t>
    </rPh>
    <phoneticPr fontId="1"/>
  </si>
  <si>
    <t>基本料金（一月あたり）</t>
    <rPh sb="0" eb="2">
      <t>キホン</t>
    </rPh>
    <rPh sb="2" eb="4">
      <t>リョウキン</t>
    </rPh>
    <phoneticPr fontId="1"/>
  </si>
  <si>
    <t>【下水道使用料計算】</t>
    <phoneticPr fontId="1"/>
  </si>
  <si>
    <t>用途・メーター口径・使用水量を入力してください。</t>
    <rPh sb="0" eb="2">
      <t>ヨウト</t>
    </rPh>
    <rPh sb="7" eb="9">
      <t>コウケイ</t>
    </rPh>
    <rPh sb="10" eb="12">
      <t>シヨウ</t>
    </rPh>
    <rPh sb="12" eb="14">
      <t>スイリョウ</t>
    </rPh>
    <rPh sb="15" eb="17">
      <t>ニュウリョク</t>
    </rPh>
    <phoneticPr fontId="1"/>
  </si>
  <si>
    <t>〈内訳〉</t>
    <phoneticPr fontId="1"/>
  </si>
  <si>
    <t>【水量料金計算 - 改訂後】</t>
    <rPh sb="1" eb="3">
      <t>スイリョウ</t>
    </rPh>
    <rPh sb="3" eb="5">
      <t>リョウキン</t>
    </rPh>
    <rPh sb="5" eb="7">
      <t>ケイサン</t>
    </rPh>
    <rPh sb="12" eb="13">
      <t>ゴ</t>
    </rPh>
    <phoneticPr fontId="1"/>
  </si>
  <si>
    <t>【水量料金単価 - 改訂後】</t>
    <rPh sb="5" eb="7">
      <t>タンカ</t>
    </rPh>
    <phoneticPr fontId="1"/>
  </si>
  <si>
    <t>（税込み）</t>
    <rPh sb="1" eb="3">
      <t>ゼイコ</t>
    </rPh>
    <phoneticPr fontId="1"/>
  </si>
  <si>
    <t>合計</t>
    <rPh sb="0" eb="2">
      <t>ゴウケイ</t>
    </rPh>
    <phoneticPr fontId="1"/>
  </si>
  <si>
    <t>水道料金</t>
    <rPh sb="0" eb="2">
      <t>スイドウ</t>
    </rPh>
    <rPh sb="2" eb="4">
      <t>リョウキン</t>
    </rPh>
    <phoneticPr fontId="1"/>
  </si>
  <si>
    <t>下水道使用料</t>
    <rPh sb="0" eb="3">
      <t>ゲスイドウ</t>
    </rPh>
    <rPh sb="3" eb="6">
      <t>シヨウリョウ</t>
    </rPh>
    <phoneticPr fontId="1"/>
  </si>
  <si>
    <t>1以上</t>
    <rPh sb="1" eb="3">
      <t>イジョウ</t>
    </rPh>
    <phoneticPr fontId="1"/>
  </si>
  <si>
    <t>・改定料金</t>
    <rPh sb="1" eb="3">
      <t>カイテイ</t>
    </rPh>
    <rPh sb="3" eb="5">
      <t>リョウキン</t>
    </rPh>
    <phoneticPr fontId="1"/>
  </si>
  <si>
    <t>浴場営業用以外は一般用となります。</t>
    <rPh sb="0" eb="2">
      <t>ヨクジョウ</t>
    </rPh>
    <rPh sb="2" eb="5">
      <t>エイギョウヨウ</t>
    </rPh>
    <rPh sb="5" eb="7">
      <t>イガイ</t>
    </rPh>
    <rPh sb="8" eb="11">
      <t>イッパンヨウ</t>
    </rPh>
    <phoneticPr fontId="1"/>
  </si>
  <si>
    <t>10円未満は切り捨て。</t>
    <rPh sb="2" eb="3">
      <t>エン</t>
    </rPh>
    <rPh sb="3" eb="5">
      <t>ミマン</t>
    </rPh>
    <rPh sb="6" eb="7">
      <t>キ</t>
    </rPh>
    <rPh sb="8" eb="9">
      <t>ス</t>
    </rPh>
    <phoneticPr fontId="1"/>
  </si>
  <si>
    <t>※リストから選択してください。</t>
    <rPh sb="6" eb="8">
      <t>センタク</t>
    </rPh>
    <phoneticPr fontId="1"/>
  </si>
  <si>
    <t>※数値を入力してください。</t>
    <rPh sb="1" eb="3">
      <t>スウチ</t>
    </rPh>
    <rPh sb="4" eb="6">
      <t>ニュウリョク</t>
    </rPh>
    <phoneticPr fontId="1"/>
  </si>
  <si>
    <t>税込（10円未満は切り捨て。）</t>
    <rPh sb="0" eb="2">
      <t>ゼイコ</t>
    </rPh>
    <rPh sb="5" eb="6">
      <t>エン</t>
    </rPh>
    <rPh sb="6" eb="8">
      <t>ミマン</t>
    </rPh>
    <rPh sb="9" eb="10">
      <t>キ</t>
    </rPh>
    <rPh sb="11" eb="12">
      <t>ス</t>
    </rPh>
    <phoneticPr fontId="1"/>
  </si>
  <si>
    <t>水道料金（税込）</t>
    <rPh sb="0" eb="2">
      <t>スイドウ</t>
    </rPh>
    <rPh sb="2" eb="4">
      <t>リョウキン</t>
    </rPh>
    <phoneticPr fontId="1"/>
  </si>
  <si>
    <t>下水道使用料（税込）</t>
    <rPh sb="0" eb="3">
      <t>ゲスイドウ</t>
    </rPh>
    <rPh sb="3" eb="6">
      <t>シヨウリョウ</t>
    </rPh>
    <phoneticPr fontId="1"/>
  </si>
  <si>
    <t>合計額（税込）</t>
    <rPh sb="0" eb="2">
      <t>ゴウケイ</t>
    </rPh>
    <rPh sb="2" eb="3">
      <t>ガク</t>
    </rPh>
    <phoneticPr fontId="1"/>
  </si>
  <si>
    <t>③使用した水量を半角数字で入力してください。</t>
    <rPh sb="1" eb="3">
      <t>シヨウ</t>
    </rPh>
    <rPh sb="5" eb="7">
      <t>スイリョウ</t>
    </rPh>
    <rPh sb="8" eb="10">
      <t>ハンカク</t>
    </rPh>
    <rPh sb="10" eb="12">
      <t>スウジ</t>
    </rPh>
    <rPh sb="13" eb="15">
      <t>ニュウリョク</t>
    </rPh>
    <phoneticPr fontId="1"/>
  </si>
  <si>
    <t>①水道の用途を選択してください。</t>
    <rPh sb="1" eb="3">
      <t>スイドウ</t>
    </rPh>
    <rPh sb="4" eb="6">
      <t>ヨウト</t>
    </rPh>
    <rPh sb="7" eb="9">
      <t>センタク</t>
    </rPh>
    <phoneticPr fontId="1"/>
  </si>
  <si>
    <t>②メーターの口径を選択してください。</t>
    <rPh sb="6" eb="8">
      <t>コウケイ</t>
    </rPh>
    <rPh sb="9" eb="11">
      <t>センタク</t>
    </rPh>
    <phoneticPr fontId="1"/>
  </si>
  <si>
    <t>【使用方法】</t>
    <phoneticPr fontId="1"/>
  </si>
  <si>
    <t>一般用減免</t>
    <rPh sb="0" eb="3">
      <t>イッパンヨウ</t>
    </rPh>
    <rPh sb="3" eb="5">
      <t>ゲンメン</t>
    </rPh>
    <phoneticPr fontId="1"/>
  </si>
  <si>
    <t>一般用減免</t>
    <phoneticPr fontId="1"/>
  </si>
  <si>
    <t>【令和４年４月から】</t>
    <rPh sb="1" eb="3">
      <t>レイワ</t>
    </rPh>
    <rPh sb="4" eb="5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</si>
</sst>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φ&quot;General&quot;㎜&quot;"/>
    <numFmt numFmtId="177" formatCode="#,##0_ "/>
  </numFmts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176" fontId="0" fillId="0" borderId="0" xfId="0" applyNumberFormat="1">
      <alignment vertical="center"/>
    </xf>
    <xf numFmtId="3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3" fontId="0" fillId="0" borderId="3" xfId="0" applyNumberFormat="1" applyBorder="1">
      <alignment vertical="center"/>
    </xf>
    <xf numFmtId="0" fontId="0" fillId="0" borderId="4" xfId="0" applyBorder="1">
      <alignment vertical="center"/>
    </xf>
    <xf numFmtId="176" fontId="0" fillId="0" borderId="0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176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Fill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2" xfId="0" applyFill="1" applyBorder="1">
      <alignment vertical="center"/>
    </xf>
    <xf numFmtId="0" fontId="0" fillId="0" borderId="23" xfId="0" applyBorder="1">
      <alignment vertical="center"/>
    </xf>
    <xf numFmtId="176" fontId="0" fillId="0" borderId="24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12" xfId="0" applyFont="1" applyFill="1" applyBorder="1" applyAlignment="1">
      <alignment horizontal="right" vertical="center"/>
    </xf>
    <xf numFmtId="177" fontId="2" fillId="0" borderId="12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Border="1">
      <alignment vertical="center"/>
    </xf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0" xfId="0" applyFont="1" applyFill="1" applyBorder="1" applyAlignment="1">
      <alignment horizontal="right" vertical="center"/>
    </xf>
    <xf numFmtId="177" fontId="2" fillId="3" borderId="0" xfId="0" applyNumberFormat="1" applyFont="1" applyFill="1" applyBorder="1">
      <alignment vertical="center"/>
    </xf>
    <xf numFmtId="177" fontId="2" fillId="3" borderId="18" xfId="0" applyNumberFormat="1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177" fontId="2" fillId="0" borderId="13" xfId="0" applyNumberFormat="1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2" fillId="0" borderId="32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2" fillId="0" borderId="29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3" fillId="0" borderId="30" xfId="0" applyFont="1" applyFill="1" applyBorder="1" applyAlignment="1">
      <alignment horizontal="center" vertical="center"/>
    </xf>
    <xf numFmtId="0" fontId="2" fillId="0" borderId="30" xfId="0" applyFont="1" applyFill="1" applyBorder="1">
      <alignment vertical="center"/>
    </xf>
    <xf numFmtId="177" fontId="2" fillId="0" borderId="30" xfId="0" applyNumberFormat="1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2" borderId="25" xfId="0" applyFont="1" applyFill="1" applyBorder="1" applyAlignment="1" applyProtection="1">
      <alignment horizontal="right" vertical="center"/>
      <protection locked="0"/>
    </xf>
    <xf numFmtId="177" fontId="2" fillId="2" borderId="25" xfId="0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  <color rgb="FFCCFFCC"/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10</xdr:col>
      <xdr:colOff>0</xdr:colOff>
      <xdr:row>3</xdr:row>
      <xdr:rowOff>0</xdr:rowOff>
    </xdr:to>
    <xdr:sp macro="" textlink="">
      <xdr:nvSpPr>
        <xdr:cNvPr id="3" name="角丸四角形 2"/>
        <xdr:cNvSpPr/>
      </xdr:nvSpPr>
      <xdr:spPr>
        <a:xfrm>
          <a:off x="403412" y="381000"/>
          <a:ext cx="11654117" cy="381000"/>
        </a:xfrm>
        <a:prstGeom prst="roundRect">
          <a:avLst/>
        </a:prstGeom>
        <a:gradFill flip="none" rotWithShape="1">
          <a:gsLst>
            <a:gs pos="0">
              <a:srgbClr val="CCFFFF"/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8100000" scaled="1"/>
          <a:tileRect/>
        </a:gra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水道料金計算表（１ヶ月分・消費税</a:t>
          </a:r>
          <a:r>
            <a:rPr kumimoji="1" lang="en-US" altLang="ja-JP" sz="1600" b="1">
              <a:solidFill>
                <a:schemeClr val="tx1"/>
              </a:solidFill>
              <a:latin typeface="+mn-ea"/>
              <a:ea typeface="+mn-ea"/>
            </a:rPr>
            <a:t>10</a:t>
          </a:r>
          <a:r>
            <a:rPr kumimoji="1" lang="ja-JP" altLang="en-US" sz="1600" b="1">
              <a:solidFill>
                <a:schemeClr val="tx1"/>
              </a:solidFill>
              <a:latin typeface="+mn-ea"/>
              <a:ea typeface="+mn-ea"/>
            </a:rPr>
            <a:t>％）</a:t>
          </a:r>
        </a:p>
      </xdr:txBody>
    </xdr:sp>
    <xdr:clientData/>
  </xdr:twoCellAnchor>
  <xdr:twoCellAnchor editAs="oneCell">
    <xdr:from>
      <xdr:col>11</xdr:col>
      <xdr:colOff>100853</xdr:colOff>
      <xdr:row>1</xdr:row>
      <xdr:rowOff>67234</xdr:rowOff>
    </xdr:from>
    <xdr:to>
      <xdr:col>19</xdr:col>
      <xdr:colOff>478401</xdr:colOff>
      <xdr:row>42</xdr:row>
      <xdr:rowOff>16031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60088" y="257734"/>
          <a:ext cx="5364166" cy="8274768"/>
        </a:xfrm>
        <a:prstGeom prst="rect">
          <a:avLst/>
        </a:prstGeom>
      </xdr:spPr>
    </xdr:pic>
    <xdr:clientData/>
  </xdr:twoCellAnchor>
  <xdr:twoCellAnchor>
    <xdr:from>
      <xdr:col>17</xdr:col>
      <xdr:colOff>493059</xdr:colOff>
      <xdr:row>23</xdr:row>
      <xdr:rowOff>123264</xdr:rowOff>
    </xdr:from>
    <xdr:to>
      <xdr:col>18</xdr:col>
      <xdr:colOff>425823</xdr:colOff>
      <xdr:row>24</xdr:row>
      <xdr:rowOff>67233</xdr:rowOff>
    </xdr:to>
    <xdr:sp macro="" textlink="">
      <xdr:nvSpPr>
        <xdr:cNvPr id="9" name="正方形/長方形 8"/>
        <xdr:cNvSpPr/>
      </xdr:nvSpPr>
      <xdr:spPr>
        <a:xfrm>
          <a:off x="16371794" y="4706470"/>
          <a:ext cx="616323" cy="21291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448235</xdr:colOff>
      <xdr:row>22</xdr:row>
      <xdr:rowOff>89647</xdr:rowOff>
    </xdr:from>
    <xdr:to>
      <xdr:col>18</xdr:col>
      <xdr:colOff>526677</xdr:colOff>
      <xdr:row>24</xdr:row>
      <xdr:rowOff>168089</xdr:rowOff>
    </xdr:to>
    <xdr:sp macro="" textlink="">
      <xdr:nvSpPr>
        <xdr:cNvPr id="7" name="テキスト ボックス 6"/>
        <xdr:cNvSpPr txBox="1"/>
      </xdr:nvSpPr>
      <xdr:spPr>
        <a:xfrm>
          <a:off x="16326970" y="4549588"/>
          <a:ext cx="762001" cy="470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5,860</a:t>
          </a:r>
          <a:endParaRPr kumimoji="1" lang="ja-JP" altLang="en-US" sz="1800" b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17</xdr:col>
      <xdr:colOff>302559</xdr:colOff>
      <xdr:row>26</xdr:row>
      <xdr:rowOff>33617</xdr:rowOff>
    </xdr:from>
    <xdr:to>
      <xdr:col>18</xdr:col>
      <xdr:colOff>414618</xdr:colOff>
      <xdr:row>27</xdr:row>
      <xdr:rowOff>201706</xdr:rowOff>
    </xdr:to>
    <xdr:sp macro="" textlink="">
      <xdr:nvSpPr>
        <xdr:cNvPr id="12" name="正方形/長方形 11"/>
        <xdr:cNvSpPr/>
      </xdr:nvSpPr>
      <xdr:spPr>
        <a:xfrm>
          <a:off x="16181294" y="5390029"/>
          <a:ext cx="795618" cy="291353"/>
        </a:xfrm>
        <a:prstGeom prst="rect">
          <a:avLst/>
        </a:prstGeom>
        <a:solidFill>
          <a:srgbClr val="FFE8D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459441</xdr:colOff>
      <xdr:row>25</xdr:row>
      <xdr:rowOff>179294</xdr:rowOff>
    </xdr:from>
    <xdr:to>
      <xdr:col>18</xdr:col>
      <xdr:colOff>537883</xdr:colOff>
      <xdr:row>28</xdr:row>
      <xdr:rowOff>33618</xdr:rowOff>
    </xdr:to>
    <xdr:sp macro="" textlink="">
      <xdr:nvSpPr>
        <xdr:cNvPr id="11" name="テキスト ボックス 10"/>
        <xdr:cNvSpPr txBox="1"/>
      </xdr:nvSpPr>
      <xdr:spPr>
        <a:xfrm>
          <a:off x="16338176" y="5289176"/>
          <a:ext cx="762001" cy="4706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0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9,770</a:t>
          </a:r>
          <a:endParaRPr kumimoji="1" lang="ja-JP" altLang="en-US" sz="1800" b="0"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workbookViewId="0">
      <selection activeCell="B15" sqref="B15"/>
    </sheetView>
  </sheetViews>
  <sheetFormatPr defaultRowHeight="14.25" x14ac:dyDescent="0.15"/>
  <cols>
    <col min="2" max="2" width="15.625" customWidth="1"/>
    <col min="3" max="3" width="5.625" customWidth="1"/>
    <col min="4" max="4" width="15.625" customWidth="1"/>
  </cols>
  <sheetData>
    <row r="1" spans="2:4" x14ac:dyDescent="0.15">
      <c r="B1" t="s">
        <v>21</v>
      </c>
    </row>
    <row r="3" spans="2:4" ht="15" thickBot="1" x14ac:dyDescent="0.2">
      <c r="B3" t="s">
        <v>28</v>
      </c>
    </row>
    <row r="4" spans="2:4" x14ac:dyDescent="0.15">
      <c r="B4" s="30" t="s">
        <v>7</v>
      </c>
      <c r="D4" s="33" t="s">
        <v>8</v>
      </c>
    </row>
    <row r="5" spans="2:4" x14ac:dyDescent="0.15">
      <c r="B5" s="28" t="s">
        <v>0</v>
      </c>
      <c r="D5" s="34">
        <v>13</v>
      </c>
    </row>
    <row r="6" spans="2:4" x14ac:dyDescent="0.15">
      <c r="B6" s="31" t="s">
        <v>30</v>
      </c>
      <c r="D6" s="34">
        <v>20</v>
      </c>
    </row>
    <row r="7" spans="2:4" x14ac:dyDescent="0.15">
      <c r="B7" s="28" t="s">
        <v>2</v>
      </c>
      <c r="D7" s="34">
        <v>25</v>
      </c>
    </row>
    <row r="8" spans="2:4" x14ac:dyDescent="0.15">
      <c r="B8" s="28" t="s">
        <v>3</v>
      </c>
      <c r="D8" s="34">
        <v>40</v>
      </c>
    </row>
    <row r="9" spans="2:4" x14ac:dyDescent="0.15">
      <c r="B9" s="28" t="s">
        <v>6</v>
      </c>
      <c r="D9" s="34">
        <v>50</v>
      </c>
    </row>
    <row r="10" spans="2:4" ht="15" thickBot="1" x14ac:dyDescent="0.2">
      <c r="B10" s="32" t="s">
        <v>5</v>
      </c>
      <c r="D10" s="35">
        <v>75</v>
      </c>
    </row>
    <row r="13" spans="2:4" ht="15" thickBot="1" x14ac:dyDescent="0.2">
      <c r="B13" t="s">
        <v>29</v>
      </c>
    </row>
    <row r="14" spans="2:4" x14ac:dyDescent="0.15">
      <c r="B14" s="30" t="s">
        <v>25</v>
      </c>
    </row>
    <row r="15" spans="2:4" x14ac:dyDescent="0.15">
      <c r="B15" s="28" t="s">
        <v>26</v>
      </c>
    </row>
    <row r="16" spans="2:4" x14ac:dyDescent="0.15">
      <c r="B16" s="28" t="s">
        <v>65</v>
      </c>
    </row>
    <row r="17" spans="2:2" ht="15" thickBot="1" x14ac:dyDescent="0.2">
      <c r="B17" s="32" t="s">
        <v>27</v>
      </c>
    </row>
  </sheetData>
  <sheetProtection sheet="1" objects="1" scenarios="1"/>
  <phoneticPr fontId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【上水】基本料金!$B$4:$B$34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workbookViewId="0">
      <selection activeCell="B15" sqref="B15"/>
    </sheetView>
  </sheetViews>
  <sheetFormatPr defaultRowHeight="14.25" x14ac:dyDescent="0.15"/>
  <cols>
    <col min="2" max="2" width="15.625" customWidth="1"/>
    <col min="3" max="3" width="15.625" style="1" customWidth="1"/>
    <col min="4" max="4" width="15.625" style="2" customWidth="1"/>
  </cols>
  <sheetData>
    <row r="2" spans="2:5" ht="15" thickBot="1" x14ac:dyDescent="0.2">
      <c r="B2" t="s">
        <v>15</v>
      </c>
    </row>
    <row r="3" spans="2:5" ht="15" thickBot="1" x14ac:dyDescent="0.2">
      <c r="B3" s="14" t="s">
        <v>7</v>
      </c>
      <c r="C3" s="12" t="s">
        <v>8</v>
      </c>
      <c r="D3" s="13" t="s">
        <v>9</v>
      </c>
    </row>
    <row r="4" spans="2:5" x14ac:dyDescent="0.15">
      <c r="B4" s="3" t="s">
        <v>0</v>
      </c>
      <c r="C4" s="4">
        <v>13</v>
      </c>
      <c r="D4" s="5">
        <v>1133</v>
      </c>
    </row>
    <row r="5" spans="2:5" x14ac:dyDescent="0.15">
      <c r="B5" s="6" t="s">
        <v>0</v>
      </c>
      <c r="C5" s="7">
        <v>20</v>
      </c>
      <c r="D5" s="8">
        <v>1133</v>
      </c>
    </row>
    <row r="6" spans="2:5" x14ac:dyDescent="0.15">
      <c r="B6" s="6" t="s">
        <v>0</v>
      </c>
      <c r="C6" s="7">
        <v>25</v>
      </c>
      <c r="D6" s="8">
        <v>2200</v>
      </c>
    </row>
    <row r="7" spans="2:5" x14ac:dyDescent="0.15">
      <c r="B7" s="6" t="s">
        <v>0</v>
      </c>
      <c r="C7" s="7">
        <v>40</v>
      </c>
      <c r="D7" s="8">
        <v>4719</v>
      </c>
    </row>
    <row r="8" spans="2:5" x14ac:dyDescent="0.15">
      <c r="B8" s="6" t="s">
        <v>0</v>
      </c>
      <c r="C8" s="7">
        <v>50</v>
      </c>
      <c r="D8" s="8">
        <v>9966</v>
      </c>
    </row>
    <row r="9" spans="2:5" ht="15" thickBot="1" x14ac:dyDescent="0.2">
      <c r="B9" s="9" t="s">
        <v>0</v>
      </c>
      <c r="C9" s="10">
        <v>75</v>
      </c>
      <c r="D9" s="11">
        <v>17479</v>
      </c>
    </row>
    <row r="10" spans="2:5" x14ac:dyDescent="0.15">
      <c r="B10" s="3" t="s">
        <v>1</v>
      </c>
      <c r="C10" s="4">
        <v>13</v>
      </c>
      <c r="D10" s="5">
        <f>ROUNDDOWN(D4/2,0)</f>
        <v>566</v>
      </c>
      <c r="E10" t="s">
        <v>32</v>
      </c>
    </row>
    <row r="11" spans="2:5" x14ac:dyDescent="0.15">
      <c r="B11" s="6" t="s">
        <v>1</v>
      </c>
      <c r="C11" s="7">
        <v>20</v>
      </c>
      <c r="D11" s="8">
        <f t="shared" ref="D11:D15" si="0">ROUNDDOWN(D5/2,0)</f>
        <v>566</v>
      </c>
      <c r="E11" t="s">
        <v>32</v>
      </c>
    </row>
    <row r="12" spans="2:5" x14ac:dyDescent="0.15">
      <c r="B12" s="6" t="s">
        <v>1</v>
      </c>
      <c r="C12" s="7">
        <v>25</v>
      </c>
      <c r="D12" s="8">
        <f t="shared" si="0"/>
        <v>1100</v>
      </c>
      <c r="E12" t="s">
        <v>32</v>
      </c>
    </row>
    <row r="13" spans="2:5" x14ac:dyDescent="0.15">
      <c r="B13" s="6" t="s">
        <v>1</v>
      </c>
      <c r="C13" s="7">
        <v>40</v>
      </c>
      <c r="D13" s="8">
        <f t="shared" si="0"/>
        <v>2359</v>
      </c>
      <c r="E13" t="s">
        <v>32</v>
      </c>
    </row>
    <row r="14" spans="2:5" x14ac:dyDescent="0.15">
      <c r="B14" s="6" t="s">
        <v>1</v>
      </c>
      <c r="C14" s="7">
        <v>50</v>
      </c>
      <c r="D14" s="8">
        <f t="shared" si="0"/>
        <v>4983</v>
      </c>
      <c r="E14" t="s">
        <v>32</v>
      </c>
    </row>
    <row r="15" spans="2:5" ht="15" thickBot="1" x14ac:dyDescent="0.2">
      <c r="B15" s="9" t="s">
        <v>1</v>
      </c>
      <c r="C15" s="10">
        <v>75</v>
      </c>
      <c r="D15" s="11">
        <f t="shared" si="0"/>
        <v>8739</v>
      </c>
      <c r="E15" t="s">
        <v>32</v>
      </c>
    </row>
    <row r="16" spans="2:5" x14ac:dyDescent="0.15">
      <c r="B16" s="3" t="s">
        <v>2</v>
      </c>
      <c r="C16" s="4">
        <v>13</v>
      </c>
      <c r="D16" s="5">
        <v>1133</v>
      </c>
    </row>
    <row r="17" spans="2:4" x14ac:dyDescent="0.15">
      <c r="B17" s="6" t="s">
        <v>2</v>
      </c>
      <c r="C17" s="7">
        <v>20</v>
      </c>
      <c r="D17" s="8">
        <v>1133</v>
      </c>
    </row>
    <row r="18" spans="2:4" x14ac:dyDescent="0.15">
      <c r="B18" s="6" t="s">
        <v>2</v>
      </c>
      <c r="C18" s="7">
        <v>25</v>
      </c>
      <c r="D18" s="8">
        <v>2200</v>
      </c>
    </row>
    <row r="19" spans="2:4" x14ac:dyDescent="0.15">
      <c r="B19" s="6" t="s">
        <v>2</v>
      </c>
      <c r="C19" s="7">
        <v>40</v>
      </c>
      <c r="D19" s="8">
        <v>4719</v>
      </c>
    </row>
    <row r="20" spans="2:4" x14ac:dyDescent="0.15">
      <c r="B20" s="6" t="s">
        <v>2</v>
      </c>
      <c r="C20" s="7">
        <v>50</v>
      </c>
      <c r="D20" s="8">
        <v>9966</v>
      </c>
    </row>
    <row r="21" spans="2:4" ht="15" thickBot="1" x14ac:dyDescent="0.2">
      <c r="B21" s="9" t="s">
        <v>2</v>
      </c>
      <c r="C21" s="10">
        <v>75</v>
      </c>
      <c r="D21" s="11">
        <v>17479</v>
      </c>
    </row>
    <row r="22" spans="2:4" x14ac:dyDescent="0.15">
      <c r="B22" s="3" t="s">
        <v>3</v>
      </c>
      <c r="C22" s="4">
        <v>13</v>
      </c>
      <c r="D22" s="5">
        <v>1133</v>
      </c>
    </row>
    <row r="23" spans="2:4" x14ac:dyDescent="0.15">
      <c r="B23" s="6" t="s">
        <v>3</v>
      </c>
      <c r="C23" s="7">
        <v>20</v>
      </c>
      <c r="D23" s="8">
        <v>1133</v>
      </c>
    </row>
    <row r="24" spans="2:4" x14ac:dyDescent="0.15">
      <c r="B24" s="6" t="s">
        <v>3</v>
      </c>
      <c r="C24" s="7">
        <v>25</v>
      </c>
      <c r="D24" s="8">
        <v>2200</v>
      </c>
    </row>
    <row r="25" spans="2:4" x14ac:dyDescent="0.15">
      <c r="B25" s="6" t="s">
        <v>3</v>
      </c>
      <c r="C25" s="7">
        <v>40</v>
      </c>
      <c r="D25" s="8">
        <v>4719</v>
      </c>
    </row>
    <row r="26" spans="2:4" x14ac:dyDescent="0.15">
      <c r="B26" s="6" t="s">
        <v>3</v>
      </c>
      <c r="C26" s="7">
        <v>50</v>
      </c>
      <c r="D26" s="8">
        <v>9966</v>
      </c>
    </row>
    <row r="27" spans="2:4" ht="15" thickBot="1" x14ac:dyDescent="0.2">
      <c r="B27" s="9" t="s">
        <v>3</v>
      </c>
      <c r="C27" s="10">
        <v>75</v>
      </c>
      <c r="D27" s="11">
        <v>17479</v>
      </c>
    </row>
    <row r="28" spans="2:4" x14ac:dyDescent="0.15">
      <c r="B28" s="6" t="s">
        <v>4</v>
      </c>
      <c r="C28" s="7">
        <v>13</v>
      </c>
      <c r="D28" s="8">
        <v>0</v>
      </c>
    </row>
    <row r="29" spans="2:4" x14ac:dyDescent="0.15">
      <c r="B29" s="6" t="s">
        <v>4</v>
      </c>
      <c r="C29" s="7">
        <v>20</v>
      </c>
      <c r="D29" s="8">
        <v>0</v>
      </c>
    </row>
    <row r="30" spans="2:4" x14ac:dyDescent="0.15">
      <c r="B30" s="6" t="s">
        <v>4</v>
      </c>
      <c r="C30" s="7">
        <v>25</v>
      </c>
      <c r="D30" s="8">
        <v>0</v>
      </c>
    </row>
    <row r="31" spans="2:4" x14ac:dyDescent="0.15">
      <c r="B31" s="6" t="s">
        <v>4</v>
      </c>
      <c r="C31" s="7">
        <v>40</v>
      </c>
      <c r="D31" s="8">
        <v>0</v>
      </c>
    </row>
    <row r="32" spans="2:4" x14ac:dyDescent="0.15">
      <c r="B32" s="6" t="s">
        <v>4</v>
      </c>
      <c r="C32" s="7">
        <v>50</v>
      </c>
      <c r="D32" s="8">
        <v>0</v>
      </c>
    </row>
    <row r="33" spans="2:4" ht="15" thickBot="1" x14ac:dyDescent="0.2">
      <c r="B33" s="21" t="s">
        <v>4</v>
      </c>
      <c r="C33" s="7">
        <v>75</v>
      </c>
      <c r="D33" s="11">
        <v>0</v>
      </c>
    </row>
    <row r="34" spans="2:4" x14ac:dyDescent="0.15">
      <c r="B34" s="3" t="s">
        <v>5</v>
      </c>
      <c r="C34" s="4">
        <v>13</v>
      </c>
      <c r="D34" s="5">
        <v>1133</v>
      </c>
    </row>
    <row r="35" spans="2:4" x14ac:dyDescent="0.15">
      <c r="B35" s="6" t="s">
        <v>5</v>
      </c>
      <c r="C35" s="7">
        <v>20</v>
      </c>
      <c r="D35" s="8">
        <v>1133</v>
      </c>
    </row>
    <row r="36" spans="2:4" x14ac:dyDescent="0.15">
      <c r="B36" s="6" t="s">
        <v>5</v>
      </c>
      <c r="C36" s="7">
        <v>25</v>
      </c>
      <c r="D36" s="8">
        <v>1133</v>
      </c>
    </row>
    <row r="37" spans="2:4" x14ac:dyDescent="0.15">
      <c r="B37" s="6" t="s">
        <v>5</v>
      </c>
      <c r="C37" s="7">
        <v>40</v>
      </c>
      <c r="D37" s="8">
        <v>1133</v>
      </c>
    </row>
    <row r="38" spans="2:4" x14ac:dyDescent="0.15">
      <c r="B38" s="6" t="s">
        <v>5</v>
      </c>
      <c r="C38" s="7">
        <v>50</v>
      </c>
      <c r="D38" s="8">
        <v>1133</v>
      </c>
    </row>
    <row r="39" spans="2:4" ht="15" thickBot="1" x14ac:dyDescent="0.2">
      <c r="B39" s="21" t="s">
        <v>5</v>
      </c>
      <c r="C39" s="10">
        <v>75</v>
      </c>
      <c r="D39" s="11">
        <v>1133</v>
      </c>
    </row>
  </sheetData>
  <sheetProtection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B15" sqref="B15"/>
    </sheetView>
  </sheetViews>
  <sheetFormatPr defaultRowHeight="14.25" x14ac:dyDescent="0.15"/>
  <cols>
    <col min="2" max="6" width="15.625" customWidth="1"/>
    <col min="8" max="11" width="15.625" customWidth="1"/>
  </cols>
  <sheetData>
    <row r="2" spans="2:11" x14ac:dyDescent="0.15">
      <c r="B2" t="s">
        <v>52</v>
      </c>
    </row>
    <row r="3" spans="2:11" ht="15" thickBot="1" x14ac:dyDescent="0.2">
      <c r="B3" t="s">
        <v>45</v>
      </c>
      <c r="F3" s="43" t="s">
        <v>47</v>
      </c>
      <c r="H3" t="s">
        <v>46</v>
      </c>
      <c r="K3" s="43" t="s">
        <v>47</v>
      </c>
    </row>
    <row r="4" spans="2:11" ht="15" thickBot="1" x14ac:dyDescent="0.2">
      <c r="B4" s="14" t="s">
        <v>7</v>
      </c>
      <c r="C4" s="15" t="s">
        <v>10</v>
      </c>
      <c r="D4" s="15" t="s">
        <v>11</v>
      </c>
      <c r="E4" s="15" t="s">
        <v>12</v>
      </c>
      <c r="F4" s="16" t="s">
        <v>18</v>
      </c>
      <c r="H4" s="14" t="s">
        <v>7</v>
      </c>
      <c r="I4" s="15" t="s">
        <v>10</v>
      </c>
      <c r="J4" s="15" t="s">
        <v>11</v>
      </c>
      <c r="K4" s="16" t="s">
        <v>12</v>
      </c>
    </row>
    <row r="5" spans="2:11" x14ac:dyDescent="0.15">
      <c r="B5" s="6" t="s">
        <v>0</v>
      </c>
      <c r="C5" s="22">
        <f>IF(水道料金自動計算!$E$24&gt;0,MIN(水道料金自動計算!$E$24,10)*I5,0)</f>
        <v>0</v>
      </c>
      <c r="D5" s="22">
        <f>IF(AND(水道料金自動計算!$E$24&gt;=11,水道料金自動計算!$E$24&lt;=20),(水道料金自動計算!$E$24-10)*$J$5,IF(水道料金自動計算!$E$24&gt;=21,$J$5*10,0))</f>
        <v>0</v>
      </c>
      <c r="E5" s="22">
        <f>IF(水道料金自動計算!$E$24&gt;=21,(水道料金自動計算!$E$24-20)*$K$5,0)</f>
        <v>0</v>
      </c>
      <c r="F5" s="23">
        <f>SUM(C5:E5)</f>
        <v>0</v>
      </c>
      <c r="H5" s="3" t="s">
        <v>0</v>
      </c>
      <c r="I5" s="26">
        <v>198.00000000000003</v>
      </c>
      <c r="J5" s="26">
        <v>275</v>
      </c>
      <c r="K5" s="27">
        <v>297</v>
      </c>
    </row>
    <row r="6" spans="2:11" x14ac:dyDescent="0.15">
      <c r="B6" s="6" t="s">
        <v>31</v>
      </c>
      <c r="C6" s="22">
        <f>IF(水道料金自動計算!$E$24&gt;0,MIN(水道料金自動計算!$E$24,10)*I6,0)</f>
        <v>0</v>
      </c>
      <c r="D6" s="22">
        <f>IF(AND(水道料金自動計算!$E$24&gt;=11,水道料金自動計算!$E$24&lt;=20),(水道料金自動計算!$E$24-10)*$J$6,IF(水道料金自動計算!$E$24&gt;=21,$J$6*10,0))</f>
        <v>0</v>
      </c>
      <c r="E6" s="22">
        <f>IF(水道料金自動計算!$E$24&gt;=21,(水道料金自動計算!$E$24-20)*$K$6,0)</f>
        <v>0</v>
      </c>
      <c r="F6" s="23">
        <f>SUM(C6:E6)</f>
        <v>0</v>
      </c>
      <c r="H6" s="6" t="s">
        <v>33</v>
      </c>
      <c r="I6" s="22">
        <v>198.00000000000003</v>
      </c>
      <c r="J6" s="22">
        <v>275</v>
      </c>
      <c r="K6" s="23">
        <v>297</v>
      </c>
    </row>
    <row r="7" spans="2:11" x14ac:dyDescent="0.15">
      <c r="B7" s="6" t="s">
        <v>2</v>
      </c>
      <c r="C7" s="22">
        <f>IF(水道料金自動計算!$E$24&gt;0,MIN(水道料金自動計算!$E$24,10)*I7,0)</f>
        <v>0</v>
      </c>
      <c r="D7" s="22">
        <f>IF(AND(水道料金自動計算!$E$24&gt;=11,水道料金自動計算!$E$24&lt;=20),(水道料金自動計算!$E$24-10)*$J$7,IF(水道料金自動計算!$E$24&gt;=21,$J$7*10,0))</f>
        <v>0</v>
      </c>
      <c r="E7" s="22">
        <f>IF(水道料金自動計算!$E$24&gt;=21,(水道料金自動計算!$E$24-20)*$K$7,0)</f>
        <v>0</v>
      </c>
      <c r="F7" s="23">
        <f>SUM(C7:E7)</f>
        <v>0</v>
      </c>
      <c r="H7" s="6" t="s">
        <v>2</v>
      </c>
      <c r="I7" s="22">
        <v>198.00000000000003</v>
      </c>
      <c r="J7" s="22">
        <v>275</v>
      </c>
      <c r="K7" s="23">
        <v>363.00000000000006</v>
      </c>
    </row>
    <row r="8" spans="2:11" x14ac:dyDescent="0.15">
      <c r="B8" s="6" t="s">
        <v>3</v>
      </c>
      <c r="C8" s="22">
        <f>IF(水道料金自動計算!$E$24&gt;0,MIN(水道料金自動計算!$E$24,10)*I8,0)</f>
        <v>0</v>
      </c>
      <c r="D8" s="22">
        <f>IF(AND(水道料金自動計算!$E$24&gt;=11,水道料金自動計算!$E$24&lt;=20),(水道料金自動計算!$E$24-10)*$J$8,IF(水道料金自動計算!$E$24&gt;=21,$J$8*10,0))</f>
        <v>0</v>
      </c>
      <c r="E8" s="22">
        <f>IF(水道料金自動計算!$E$24&gt;=21,(水道料金自動計算!$E$24-20)*$K$8,0)</f>
        <v>0</v>
      </c>
      <c r="F8" s="23">
        <f t="shared" ref="F8:F10" si="0">SUM(C8:E8)</f>
        <v>0</v>
      </c>
      <c r="H8" s="6" t="s">
        <v>3</v>
      </c>
      <c r="I8" s="22">
        <v>198.00000000000003</v>
      </c>
      <c r="J8" s="22">
        <v>275</v>
      </c>
      <c r="K8" s="23">
        <v>187.00000000000003</v>
      </c>
    </row>
    <row r="9" spans="2:11" x14ac:dyDescent="0.15">
      <c r="B9" s="6" t="s">
        <v>6</v>
      </c>
      <c r="C9" s="22">
        <f>IF(水道料金自動計算!$E$24&gt;0,MIN(水道料金自動計算!$E$24,10)*I9,0)</f>
        <v>0</v>
      </c>
      <c r="D9" s="22">
        <f>IF(AND(水道料金自動計算!$E$24&gt;=11,水道料金自動計算!$E$24&lt;=20),(水道料金自動計算!$E$24-10)*$J$9,IF(水道料金自動計算!$E$24&gt;=21,$J$9*10,0))</f>
        <v>0</v>
      </c>
      <c r="E9" s="22">
        <f>IF(水道料金自動計算!$E$24&gt;=21,(水道料金自動計算!$E$24-20)*$K$9,0)</f>
        <v>0</v>
      </c>
      <c r="F9" s="23">
        <f t="shared" si="0"/>
        <v>0</v>
      </c>
      <c r="H9" s="6" t="s">
        <v>6</v>
      </c>
      <c r="I9" s="22">
        <v>132</v>
      </c>
      <c r="J9" s="22">
        <v>132</v>
      </c>
      <c r="K9" s="23">
        <v>132</v>
      </c>
    </row>
    <row r="10" spans="2:11" ht="15" thickBot="1" x14ac:dyDescent="0.2">
      <c r="B10" s="9" t="s">
        <v>5</v>
      </c>
      <c r="C10" s="24">
        <f>IF(水道料金自動計算!$E$24&gt;0,MIN(水道料金自動計算!$E$24,10)*I10,0)</f>
        <v>0</v>
      </c>
      <c r="D10" s="24">
        <f>IF(AND(水道料金自動計算!$E$24&gt;=11,水道料金自動計算!$E$24&lt;=20),(水道料金自動計算!$E$24-10)*$J$10,IF(水道料金自動計算!$E$24&gt;=21,$J$10*10,0))</f>
        <v>0</v>
      </c>
      <c r="E10" s="24">
        <f>IF(水道料金自動計算!$E$24&gt;=21,(水道料金自動計算!$E$24-20)*$K$10,0)</f>
        <v>0</v>
      </c>
      <c r="F10" s="25">
        <f t="shared" si="0"/>
        <v>0</v>
      </c>
      <c r="H10" s="9" t="s">
        <v>5</v>
      </c>
      <c r="I10" s="24">
        <v>572</v>
      </c>
      <c r="J10" s="24">
        <v>572</v>
      </c>
      <c r="K10" s="25">
        <v>572</v>
      </c>
    </row>
  </sheetData>
  <sheetProtection sheet="1" objects="1" scenarios="1"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"/>
  <sheetViews>
    <sheetView workbookViewId="0">
      <selection activeCell="B15" sqref="B15"/>
    </sheetView>
  </sheetViews>
  <sheetFormatPr defaultRowHeight="14.25" x14ac:dyDescent="0.15"/>
  <cols>
    <col min="2" max="7" width="15.625" customWidth="1"/>
    <col min="9" max="12" width="15.625" customWidth="1"/>
  </cols>
  <sheetData>
    <row r="2" spans="2:12" ht="15" thickBot="1" x14ac:dyDescent="0.2">
      <c r="B2" t="s">
        <v>42</v>
      </c>
    </row>
    <row r="3" spans="2:12" x14ac:dyDescent="0.15">
      <c r="B3" s="86" t="s">
        <v>7</v>
      </c>
      <c r="C3" s="88" t="s">
        <v>41</v>
      </c>
      <c r="D3" s="88"/>
      <c r="E3" s="88"/>
      <c r="F3" s="88" t="s">
        <v>40</v>
      </c>
      <c r="G3" s="89"/>
      <c r="I3" s="86" t="s">
        <v>7</v>
      </c>
      <c r="J3" s="88" t="s">
        <v>13</v>
      </c>
      <c r="K3" s="88"/>
      <c r="L3" s="29" t="s">
        <v>20</v>
      </c>
    </row>
    <row r="4" spans="2:12" ht="15" thickBot="1" x14ac:dyDescent="0.2">
      <c r="B4" s="87"/>
      <c r="C4" s="19" t="s">
        <v>34</v>
      </c>
      <c r="D4" s="19" t="s">
        <v>36</v>
      </c>
      <c r="E4" s="19" t="s">
        <v>38</v>
      </c>
      <c r="F4" s="19" t="s">
        <v>37</v>
      </c>
      <c r="G4" s="20" t="s">
        <v>18</v>
      </c>
      <c r="I4" s="87"/>
      <c r="J4" s="19" t="s">
        <v>34</v>
      </c>
      <c r="K4" s="19" t="s">
        <v>36</v>
      </c>
      <c r="L4" s="20" t="s">
        <v>37</v>
      </c>
    </row>
    <row r="5" spans="2:12" x14ac:dyDescent="0.15">
      <c r="B5" s="6" t="s">
        <v>35</v>
      </c>
      <c r="C5" s="22">
        <f>IF(水道料金自動計算!$E$36&gt;=0,J5,0)</f>
        <v>770</v>
      </c>
      <c r="D5" s="22">
        <f>IF(水道料金自動計算!$E$36&gt;=5,K5,0)</f>
        <v>0</v>
      </c>
      <c r="E5" s="22">
        <f>IF(水道料金自動計算!$E$36&gt;=5,D5,C5)</f>
        <v>770</v>
      </c>
      <c r="F5" s="22">
        <f>IF(水道料金自動計算!$E$36&gt;=9,(水道料金自動計算!$E$36-8)*L5,0)</f>
        <v>0</v>
      </c>
      <c r="G5" s="23">
        <f>SUM(F5)</f>
        <v>0</v>
      </c>
      <c r="I5" s="6" t="s">
        <v>35</v>
      </c>
      <c r="J5" s="22">
        <v>770</v>
      </c>
      <c r="K5" s="22">
        <v>1540</v>
      </c>
      <c r="L5" s="23">
        <v>198</v>
      </c>
    </row>
    <row r="6" spans="2:12" x14ac:dyDescent="0.15">
      <c r="B6" s="6" t="s">
        <v>65</v>
      </c>
      <c r="C6" s="22">
        <f>IF(水道料金自動計算!$E$36&gt;=0,J6,0)</f>
        <v>385</v>
      </c>
      <c r="D6" s="22">
        <f>IF(水道料金自動計算!$E$36&gt;=5,K6,0)</f>
        <v>0</v>
      </c>
      <c r="E6" s="22">
        <f>IF(水道料金自動計算!$E$36&gt;=5,D6,C6)</f>
        <v>385</v>
      </c>
      <c r="F6" s="22">
        <f>IF(水道料金自動計算!$E$36&gt;=9,(水道料金自動計算!$E$36-8)*L6,0)</f>
        <v>0</v>
      </c>
      <c r="G6" s="23">
        <f>SUM(F6)</f>
        <v>0</v>
      </c>
      <c r="I6" s="6" t="s">
        <v>66</v>
      </c>
      <c r="J6" s="22">
        <v>385</v>
      </c>
      <c r="K6" s="22">
        <v>770</v>
      </c>
      <c r="L6" s="23">
        <v>198</v>
      </c>
    </row>
    <row r="7" spans="2:12" x14ac:dyDescent="0.15">
      <c r="B7" s="6"/>
      <c r="C7" s="17"/>
      <c r="D7" s="17"/>
      <c r="E7" s="17"/>
      <c r="F7" s="17" t="s">
        <v>51</v>
      </c>
      <c r="G7" s="18"/>
      <c r="I7" s="6"/>
      <c r="J7" s="17"/>
      <c r="K7" s="17"/>
      <c r="L7" s="18" t="s">
        <v>51</v>
      </c>
    </row>
    <row r="8" spans="2:12" ht="15" thickBot="1" x14ac:dyDescent="0.2">
      <c r="B8" s="9" t="s">
        <v>39</v>
      </c>
      <c r="C8" s="24"/>
      <c r="D8" s="24"/>
      <c r="E8" s="24"/>
      <c r="F8" s="24">
        <f>水道料金自動計算!$E$36*L8</f>
        <v>0</v>
      </c>
      <c r="G8" s="25">
        <f>F8</f>
        <v>0</v>
      </c>
      <c r="I8" s="9" t="s">
        <v>39</v>
      </c>
      <c r="J8" s="24"/>
      <c r="K8" s="24"/>
      <c r="L8" s="25">
        <v>33</v>
      </c>
    </row>
  </sheetData>
  <sheetProtection sheet="1" objects="1" scenarios="1"/>
  <mergeCells count="5">
    <mergeCell ref="B3:B4"/>
    <mergeCell ref="C3:E3"/>
    <mergeCell ref="F3:G3"/>
    <mergeCell ref="I3:I4"/>
    <mergeCell ref="J3:K3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showGridLines="0" tabSelected="1" view="pageBreakPreview" zoomScale="60" zoomScaleNormal="85" workbookViewId="0">
      <selection activeCell="AA51" sqref="AA51"/>
    </sheetView>
  </sheetViews>
  <sheetFormatPr defaultRowHeight="19.5" x14ac:dyDescent="0.15"/>
  <cols>
    <col min="1" max="3" width="2.625" style="36" customWidth="1"/>
    <col min="4" max="4" width="14.625" style="36" customWidth="1"/>
    <col min="5" max="5" width="12.625" style="36" customWidth="1"/>
    <col min="6" max="6" width="5.625" style="37" customWidth="1"/>
    <col min="7" max="7" width="14.625" style="36" customWidth="1"/>
    <col min="8" max="8" width="12.625" style="36" customWidth="1"/>
    <col min="9" max="9" width="5.625" style="36" customWidth="1"/>
    <col min="10" max="12" width="2.625" style="36" customWidth="1"/>
    <col min="13" max="16384" width="9" style="36"/>
  </cols>
  <sheetData>
    <row r="1" spans="2:12" ht="15" customHeight="1" thickBot="1" x14ac:dyDescent="0.2"/>
    <row r="2" spans="2:12" ht="15" customHeight="1" thickTop="1" x14ac:dyDescent="0.15">
      <c r="B2" s="62"/>
      <c r="C2" s="60"/>
      <c r="D2" s="60"/>
      <c r="E2" s="60"/>
      <c r="F2" s="60"/>
      <c r="G2" s="60"/>
      <c r="H2" s="60"/>
      <c r="I2" s="60"/>
      <c r="J2" s="60"/>
      <c r="K2" s="65"/>
    </row>
    <row r="3" spans="2:12" ht="30" customHeight="1" x14ac:dyDescent="0.15">
      <c r="B3" s="63"/>
      <c r="C3" s="90"/>
      <c r="D3" s="90"/>
      <c r="E3" s="90"/>
      <c r="F3" s="90"/>
      <c r="G3" s="90"/>
      <c r="H3" s="90"/>
      <c r="I3" s="90"/>
      <c r="J3" s="90"/>
      <c r="K3" s="66"/>
      <c r="L3" s="44"/>
    </row>
    <row r="4" spans="2:12" ht="9.9499999999999993" customHeight="1" x14ac:dyDescent="0.15">
      <c r="B4" s="63"/>
      <c r="C4" s="57"/>
      <c r="D4" s="57"/>
      <c r="E4" s="57"/>
      <c r="F4" s="57"/>
      <c r="G4" s="57"/>
      <c r="H4" s="57"/>
      <c r="I4" s="57"/>
      <c r="J4" s="57"/>
      <c r="K4" s="66"/>
      <c r="L4" s="44"/>
    </row>
    <row r="5" spans="2:12" ht="19.5" customHeight="1" x14ac:dyDescent="0.15">
      <c r="B5" s="63"/>
      <c r="C5" s="72" t="s">
        <v>64</v>
      </c>
      <c r="D5" s="57"/>
      <c r="E5" s="57"/>
      <c r="F5" s="57"/>
      <c r="G5" s="57"/>
      <c r="H5" s="57"/>
      <c r="I5" s="57"/>
      <c r="J5" s="57"/>
      <c r="K5" s="66"/>
      <c r="L5" s="44"/>
    </row>
    <row r="6" spans="2:12" ht="9.9499999999999993" customHeight="1" x14ac:dyDescent="0.15">
      <c r="B6" s="63"/>
      <c r="C6" s="74"/>
      <c r="D6" s="75"/>
      <c r="E6" s="75"/>
      <c r="F6" s="75"/>
      <c r="G6" s="75"/>
      <c r="H6" s="75"/>
      <c r="I6" s="75"/>
      <c r="J6" s="76"/>
      <c r="K6" s="77"/>
      <c r="L6" s="78"/>
    </row>
    <row r="7" spans="2:12" ht="19.5" customHeight="1" x14ac:dyDescent="0.15">
      <c r="B7" s="63"/>
      <c r="C7" s="85"/>
      <c r="D7" s="73" t="s">
        <v>62</v>
      </c>
      <c r="E7" s="80"/>
      <c r="F7" s="80"/>
      <c r="G7" s="80"/>
      <c r="H7" s="80"/>
      <c r="I7" s="80"/>
      <c r="J7" s="81"/>
      <c r="K7" s="77"/>
      <c r="L7" s="78"/>
    </row>
    <row r="8" spans="2:12" ht="9.9499999999999993" customHeight="1" x14ac:dyDescent="0.15">
      <c r="B8" s="63"/>
      <c r="C8" s="79"/>
      <c r="D8" s="73"/>
      <c r="E8" s="80"/>
      <c r="F8" s="80"/>
      <c r="G8" s="80"/>
      <c r="H8" s="80"/>
      <c r="I8" s="80"/>
      <c r="J8" s="81"/>
      <c r="K8" s="77"/>
      <c r="L8" s="78"/>
    </row>
    <row r="9" spans="2:12" ht="19.5" customHeight="1" x14ac:dyDescent="0.15">
      <c r="B9" s="63"/>
      <c r="C9" s="79"/>
      <c r="D9" s="73" t="s">
        <v>63</v>
      </c>
      <c r="E9" s="80"/>
      <c r="F9" s="80"/>
      <c r="G9" s="80"/>
      <c r="H9" s="80"/>
      <c r="I9" s="80"/>
      <c r="J9" s="81"/>
      <c r="K9" s="77"/>
      <c r="L9" s="78"/>
    </row>
    <row r="10" spans="2:12" ht="9.9499999999999993" customHeight="1" x14ac:dyDescent="0.15">
      <c r="B10" s="63"/>
      <c r="C10" s="79"/>
      <c r="D10" s="73"/>
      <c r="E10" s="80"/>
      <c r="F10" s="80"/>
      <c r="G10" s="80"/>
      <c r="H10" s="80"/>
      <c r="I10" s="80"/>
      <c r="J10" s="81"/>
      <c r="K10" s="77"/>
      <c r="L10" s="78"/>
    </row>
    <row r="11" spans="2:12" ht="19.5" customHeight="1" x14ac:dyDescent="0.15">
      <c r="B11" s="63"/>
      <c r="C11" s="79"/>
      <c r="D11" s="73" t="s">
        <v>61</v>
      </c>
      <c r="E11" s="80"/>
      <c r="F11" s="80"/>
      <c r="G11" s="80"/>
      <c r="H11" s="80"/>
      <c r="I11" s="80"/>
      <c r="J11" s="81"/>
      <c r="K11" s="77"/>
      <c r="L11" s="78"/>
    </row>
    <row r="12" spans="2:12" ht="9.9499999999999993" customHeight="1" x14ac:dyDescent="0.15">
      <c r="B12" s="63"/>
      <c r="C12" s="82"/>
      <c r="D12" s="83"/>
      <c r="E12" s="83"/>
      <c r="F12" s="83"/>
      <c r="G12" s="83"/>
      <c r="H12" s="83"/>
      <c r="I12" s="83"/>
      <c r="J12" s="84"/>
      <c r="K12" s="77"/>
      <c r="L12" s="78"/>
    </row>
    <row r="13" spans="2:12" ht="9.9499999999999993" customHeight="1" x14ac:dyDescent="0.15">
      <c r="B13" s="63"/>
      <c r="C13" s="57"/>
      <c r="D13" s="57"/>
      <c r="E13" s="57"/>
      <c r="F13" s="57"/>
      <c r="G13" s="57"/>
      <c r="H13" s="57"/>
      <c r="I13" s="57"/>
      <c r="J13" s="57"/>
      <c r="K13" s="66"/>
      <c r="L13" s="44"/>
    </row>
    <row r="14" spans="2:12" x14ac:dyDescent="0.15">
      <c r="B14" s="63"/>
      <c r="C14" s="58" t="s">
        <v>67</v>
      </c>
      <c r="D14" s="39"/>
      <c r="E14" s="39"/>
      <c r="F14" s="39"/>
      <c r="G14" s="39"/>
      <c r="H14" s="39"/>
      <c r="I14" s="39"/>
      <c r="J14" s="39"/>
      <c r="K14" s="67"/>
    </row>
    <row r="15" spans="2:12" ht="9.9499999999999993" customHeight="1" x14ac:dyDescent="0.15">
      <c r="B15" s="63"/>
      <c r="C15" s="39"/>
      <c r="D15" s="39"/>
      <c r="E15" s="39"/>
      <c r="F15" s="39"/>
      <c r="G15" s="39"/>
      <c r="H15" s="39"/>
      <c r="I15" s="39"/>
      <c r="J15" s="39"/>
      <c r="K15" s="67"/>
    </row>
    <row r="16" spans="2:12" x14ac:dyDescent="0.15">
      <c r="B16" s="63"/>
      <c r="C16" s="39"/>
      <c r="D16" s="58" t="s">
        <v>58</v>
      </c>
      <c r="E16" s="39"/>
      <c r="F16" s="39"/>
      <c r="G16" s="39"/>
      <c r="H16" s="39"/>
      <c r="I16" s="39"/>
      <c r="J16" s="39"/>
      <c r="K16" s="67"/>
    </row>
    <row r="17" spans="2:12" ht="15" customHeight="1" x14ac:dyDescent="0.15">
      <c r="B17" s="63"/>
      <c r="C17" s="46"/>
      <c r="D17" s="47"/>
      <c r="E17" s="47"/>
      <c r="F17" s="47"/>
      <c r="G17" s="47"/>
      <c r="H17" s="47"/>
      <c r="I17" s="47"/>
      <c r="J17" s="48"/>
      <c r="K17" s="67"/>
      <c r="L17" s="38"/>
    </row>
    <row r="18" spans="2:12" x14ac:dyDescent="0.15">
      <c r="B18" s="63"/>
      <c r="C18" s="49"/>
      <c r="D18" s="45" t="s">
        <v>43</v>
      </c>
      <c r="E18" s="45"/>
      <c r="F18" s="45"/>
      <c r="G18" s="45"/>
      <c r="H18" s="45"/>
      <c r="I18" s="45"/>
      <c r="J18" s="50"/>
      <c r="K18" s="67"/>
      <c r="L18" s="38"/>
    </row>
    <row r="19" spans="2:12" ht="20.25" thickBot="1" x14ac:dyDescent="0.2">
      <c r="B19" s="63"/>
      <c r="C19" s="49"/>
      <c r="D19" s="45"/>
      <c r="E19" s="45"/>
      <c r="F19" s="45"/>
      <c r="G19" s="45"/>
      <c r="H19" s="45"/>
      <c r="I19" s="45"/>
      <c r="J19" s="50"/>
      <c r="K19" s="67"/>
      <c r="L19" s="38"/>
    </row>
    <row r="20" spans="2:12" ht="21" thickTop="1" thickBot="1" x14ac:dyDescent="0.2">
      <c r="B20" s="63"/>
      <c r="C20" s="49"/>
      <c r="D20" s="45" t="s">
        <v>7</v>
      </c>
      <c r="E20" s="70"/>
      <c r="F20" s="51"/>
      <c r="G20" s="45" t="s">
        <v>55</v>
      </c>
      <c r="H20" s="45"/>
      <c r="I20" s="45"/>
      <c r="J20" s="50"/>
      <c r="K20" s="67"/>
      <c r="L20" s="38"/>
    </row>
    <row r="21" spans="2:12" ht="9.9499999999999993" customHeight="1" thickTop="1" thickBot="1" x14ac:dyDescent="0.2">
      <c r="B21" s="63"/>
      <c r="C21" s="49"/>
      <c r="D21" s="45"/>
      <c r="E21" s="45"/>
      <c r="F21" s="45"/>
      <c r="G21" s="45"/>
      <c r="H21" s="45"/>
      <c r="I21" s="45"/>
      <c r="J21" s="50"/>
      <c r="K21" s="67"/>
      <c r="L21" s="38"/>
    </row>
    <row r="22" spans="2:12" ht="21" thickTop="1" thickBot="1" x14ac:dyDescent="0.2">
      <c r="B22" s="63"/>
      <c r="C22" s="49"/>
      <c r="D22" s="45" t="s">
        <v>8</v>
      </c>
      <c r="E22" s="71"/>
      <c r="F22" s="45" t="s">
        <v>22</v>
      </c>
      <c r="G22" s="45" t="s">
        <v>55</v>
      </c>
      <c r="H22" s="45"/>
      <c r="I22" s="45"/>
      <c r="J22" s="50"/>
      <c r="K22" s="67"/>
      <c r="L22" s="38"/>
    </row>
    <row r="23" spans="2:12" ht="9.9499999999999993" customHeight="1" thickTop="1" thickBot="1" x14ac:dyDescent="0.2">
      <c r="B23" s="63"/>
      <c r="C23" s="49"/>
      <c r="D23" s="45"/>
      <c r="E23" s="45"/>
      <c r="F23" s="45"/>
      <c r="G23" s="45"/>
      <c r="H23" s="45"/>
      <c r="I23" s="45"/>
      <c r="J23" s="50"/>
      <c r="K23" s="67"/>
      <c r="L23" s="38"/>
    </row>
    <row r="24" spans="2:12" ht="21" thickTop="1" thickBot="1" x14ac:dyDescent="0.2">
      <c r="B24" s="63"/>
      <c r="C24" s="49"/>
      <c r="D24" s="45" t="s">
        <v>17</v>
      </c>
      <c r="E24" s="71"/>
      <c r="F24" s="45" t="s">
        <v>23</v>
      </c>
      <c r="G24" s="45" t="s">
        <v>56</v>
      </c>
      <c r="H24" s="45"/>
      <c r="I24" s="45"/>
      <c r="J24" s="50"/>
      <c r="K24" s="67"/>
      <c r="L24" s="38"/>
    </row>
    <row r="25" spans="2:12" ht="20.25" thickTop="1" x14ac:dyDescent="0.15">
      <c r="B25" s="63"/>
      <c r="C25" s="49"/>
      <c r="D25" s="45"/>
      <c r="E25" s="45"/>
      <c r="F25" s="45"/>
      <c r="G25" s="45"/>
      <c r="H25" s="45"/>
      <c r="I25" s="45"/>
      <c r="J25" s="50"/>
      <c r="K25" s="67"/>
      <c r="L25" s="38"/>
    </row>
    <row r="26" spans="2:12" x14ac:dyDescent="0.15">
      <c r="B26" s="63"/>
      <c r="C26" s="49"/>
      <c r="D26" s="45" t="s">
        <v>16</v>
      </c>
      <c r="E26" s="42">
        <f>ROUNDDOWN((E29+H29),-1)</f>
        <v>0</v>
      </c>
      <c r="F26" s="45" t="s">
        <v>24</v>
      </c>
      <c r="G26" s="45" t="s">
        <v>54</v>
      </c>
      <c r="H26" s="45"/>
      <c r="I26" s="45"/>
      <c r="J26" s="50"/>
      <c r="K26" s="67"/>
      <c r="L26" s="38"/>
    </row>
    <row r="27" spans="2:12" ht="9.9499999999999993" customHeight="1" x14ac:dyDescent="0.15">
      <c r="B27" s="63"/>
      <c r="C27" s="49"/>
      <c r="D27" s="45"/>
      <c r="E27" s="45"/>
      <c r="F27" s="45"/>
      <c r="G27" s="45"/>
      <c r="H27" s="45"/>
      <c r="I27" s="45"/>
      <c r="J27" s="50"/>
      <c r="K27" s="67"/>
      <c r="L27" s="38"/>
    </row>
    <row r="28" spans="2:12" ht="19.5" customHeight="1" x14ac:dyDescent="0.15">
      <c r="B28" s="63"/>
      <c r="C28" s="49"/>
      <c r="D28" s="45" t="s">
        <v>44</v>
      </c>
      <c r="E28" s="45"/>
      <c r="F28" s="45"/>
      <c r="G28" s="45"/>
      <c r="H28" s="45"/>
      <c r="I28" s="45"/>
      <c r="J28" s="50"/>
      <c r="K28" s="67"/>
      <c r="L28" s="38"/>
    </row>
    <row r="29" spans="2:12" x14ac:dyDescent="0.15">
      <c r="B29" s="63"/>
      <c r="C29" s="49"/>
      <c r="D29" s="45" t="s">
        <v>13</v>
      </c>
      <c r="E29" s="42">
        <f>SUMIFS(【上水】基本料金!$D:$D,【上水】基本料金!$B:$B,$E$20,【上水】基本料金!$C:$C,$E$22)</f>
        <v>0</v>
      </c>
      <c r="F29" s="52" t="s">
        <v>24</v>
      </c>
      <c r="G29" s="45" t="s">
        <v>14</v>
      </c>
      <c r="H29" s="42">
        <f>IF($E$20=【上水】水量料金!B5,【上水】水量料金!F5,IF($E$20=【上水】水量料金!B6,【上水】水量料金!F6,IF($E$20=【上水】水量料金!B7,【上水】水量料金!F7,IF($E$20=【上水】水量料金!B8,【上水】水量料金!F8,IF($E$20=【上水】水量料金!B9,【上水】水量料金!F9,IF($E$20=【上水】水量料金!B10,【上水】水量料金!F10,0))))))</f>
        <v>0</v>
      </c>
      <c r="I29" s="52" t="s">
        <v>24</v>
      </c>
      <c r="J29" s="53"/>
      <c r="K29" s="68"/>
      <c r="L29" s="40"/>
    </row>
    <row r="30" spans="2:12" ht="15" customHeight="1" x14ac:dyDescent="0.15">
      <c r="B30" s="63"/>
      <c r="C30" s="54"/>
      <c r="D30" s="55"/>
      <c r="E30" s="55"/>
      <c r="F30" s="55"/>
      <c r="G30" s="55"/>
      <c r="H30" s="55"/>
      <c r="I30" s="55"/>
      <c r="J30" s="56"/>
      <c r="K30" s="67"/>
      <c r="L30" s="38"/>
    </row>
    <row r="31" spans="2:12" ht="9.9499999999999993" customHeight="1" x14ac:dyDescent="0.15">
      <c r="B31" s="63"/>
      <c r="C31" s="39"/>
      <c r="D31" s="39"/>
      <c r="E31" s="39"/>
      <c r="F31" s="39"/>
      <c r="G31" s="39"/>
      <c r="H31" s="39"/>
      <c r="I31" s="39"/>
      <c r="J31" s="39"/>
      <c r="K31" s="67"/>
    </row>
    <row r="32" spans="2:12" x14ac:dyDescent="0.15">
      <c r="B32" s="63"/>
      <c r="C32" s="39"/>
      <c r="D32" s="58" t="s">
        <v>59</v>
      </c>
      <c r="E32" s="39"/>
      <c r="F32" s="39"/>
      <c r="G32" s="39"/>
      <c r="H32" s="39"/>
      <c r="I32" s="39"/>
      <c r="J32" s="39"/>
      <c r="K32" s="67"/>
    </row>
    <row r="33" spans="2:12" ht="15" customHeight="1" x14ac:dyDescent="0.15">
      <c r="B33" s="63"/>
      <c r="C33" s="46"/>
      <c r="D33" s="47"/>
      <c r="E33" s="47"/>
      <c r="F33" s="47"/>
      <c r="G33" s="47"/>
      <c r="H33" s="47"/>
      <c r="I33" s="47"/>
      <c r="J33" s="48"/>
      <c r="K33" s="67"/>
      <c r="L33" s="38"/>
    </row>
    <row r="34" spans="2:12" x14ac:dyDescent="0.15">
      <c r="B34" s="63"/>
      <c r="C34" s="49"/>
      <c r="D34" s="45" t="s">
        <v>7</v>
      </c>
      <c r="E34" s="41" t="str">
        <f>IF($E$20=【共通】基本情報!$B$6,【共通】基本情報!$B$16,IF($E$20=【共通】基本情報!$B$9,【共通】基本情報!$B$17,IF($E$20="","",【共通】基本情報!$B$15)))</f>
        <v/>
      </c>
      <c r="F34" s="51"/>
      <c r="G34" s="45" t="s">
        <v>53</v>
      </c>
      <c r="H34" s="45"/>
      <c r="I34" s="45"/>
      <c r="J34" s="50"/>
      <c r="K34" s="67"/>
      <c r="L34" s="38"/>
    </row>
    <row r="35" spans="2:12" ht="9.9499999999999993" customHeight="1" x14ac:dyDescent="0.15">
      <c r="B35" s="63"/>
      <c r="C35" s="49"/>
      <c r="D35" s="45"/>
      <c r="E35" s="45"/>
      <c r="F35" s="45"/>
      <c r="G35" s="45"/>
      <c r="H35" s="45"/>
      <c r="I35" s="45"/>
      <c r="J35" s="50"/>
      <c r="K35" s="67"/>
      <c r="L35" s="38"/>
    </row>
    <row r="36" spans="2:12" x14ac:dyDescent="0.15">
      <c r="B36" s="63"/>
      <c r="C36" s="49"/>
      <c r="D36" s="45" t="s">
        <v>17</v>
      </c>
      <c r="E36" s="42">
        <f>$E$24</f>
        <v>0</v>
      </c>
      <c r="F36" s="45" t="s">
        <v>23</v>
      </c>
      <c r="G36" s="45"/>
      <c r="H36" s="45"/>
      <c r="I36" s="45"/>
      <c r="J36" s="50"/>
      <c r="K36" s="67"/>
      <c r="L36" s="38"/>
    </row>
    <row r="37" spans="2:12" ht="9.9499999999999993" customHeight="1" x14ac:dyDescent="0.15">
      <c r="B37" s="63"/>
      <c r="C37" s="49"/>
      <c r="D37" s="45"/>
      <c r="E37" s="45"/>
      <c r="F37" s="45"/>
      <c r="G37" s="45"/>
      <c r="H37" s="45"/>
      <c r="I37" s="45"/>
      <c r="J37" s="50"/>
      <c r="K37" s="67"/>
      <c r="L37" s="38"/>
    </row>
    <row r="38" spans="2:12" x14ac:dyDescent="0.15">
      <c r="B38" s="63"/>
      <c r="C38" s="49"/>
      <c r="D38" s="45" t="s">
        <v>19</v>
      </c>
      <c r="E38" s="42">
        <f>ROUNDDOWN((E41+H41),-1)</f>
        <v>0</v>
      </c>
      <c r="F38" s="45" t="s">
        <v>24</v>
      </c>
      <c r="G38" s="45" t="s">
        <v>57</v>
      </c>
      <c r="H38" s="45"/>
      <c r="I38" s="45"/>
      <c r="J38" s="50"/>
      <c r="K38" s="67"/>
      <c r="L38" s="38"/>
    </row>
    <row r="39" spans="2:12" ht="9.9499999999999993" customHeight="1" x14ac:dyDescent="0.15">
      <c r="B39" s="63"/>
      <c r="C39" s="49"/>
      <c r="D39" s="45"/>
      <c r="E39" s="45"/>
      <c r="F39" s="45"/>
      <c r="G39" s="45"/>
      <c r="H39" s="45"/>
      <c r="I39" s="45"/>
      <c r="J39" s="50"/>
      <c r="K39" s="67"/>
      <c r="L39" s="38"/>
    </row>
    <row r="40" spans="2:12" ht="19.5" customHeight="1" x14ac:dyDescent="0.15">
      <c r="B40" s="63"/>
      <c r="C40" s="49"/>
      <c r="D40" s="45" t="s">
        <v>44</v>
      </c>
      <c r="E40" s="45"/>
      <c r="F40" s="45"/>
      <c r="G40" s="45"/>
      <c r="H40" s="45"/>
      <c r="I40" s="45"/>
      <c r="J40" s="50"/>
      <c r="K40" s="67"/>
      <c r="L40" s="38"/>
    </row>
    <row r="41" spans="2:12" x14ac:dyDescent="0.15">
      <c r="B41" s="63"/>
      <c r="C41" s="49"/>
      <c r="D41" s="45" t="s">
        <v>13</v>
      </c>
      <c r="E41" s="42">
        <f>IF($E$34=【下水】下水道使用料!$B$5,【下水】下水道使用料!$E$5,IF($E$34=【下水】下水道使用料!$B$6,【下水】下水道使用料!$E$6,IF($E$34=【下水】下水道使用料!$B$8,【下水】下水道使用料!$E$8,0)))</f>
        <v>0</v>
      </c>
      <c r="F41" s="45" t="s">
        <v>24</v>
      </c>
      <c r="G41" s="45" t="s">
        <v>20</v>
      </c>
      <c r="H41" s="42">
        <f>IF($E$34=【下水】下水道使用料!$B$5,【下水】下水道使用料!$G$5,IF($E$34=【下水】下水道使用料!$B$6,【下水】下水道使用料!$G$6,IF($E$34=【下水】下水道使用料!$B$8,【下水】下水道使用料!$G$8,0)))</f>
        <v>0</v>
      </c>
      <c r="I41" s="45" t="s">
        <v>24</v>
      </c>
      <c r="J41" s="50"/>
      <c r="K41" s="67"/>
      <c r="L41" s="38"/>
    </row>
    <row r="42" spans="2:12" ht="15" customHeight="1" x14ac:dyDescent="0.15">
      <c r="B42" s="63"/>
      <c r="C42" s="54"/>
      <c r="D42" s="55"/>
      <c r="E42" s="55"/>
      <c r="F42" s="55"/>
      <c r="G42" s="55"/>
      <c r="H42" s="55"/>
      <c r="I42" s="55"/>
      <c r="J42" s="56"/>
      <c r="K42" s="67"/>
      <c r="L42" s="38"/>
    </row>
    <row r="43" spans="2:12" ht="9.9499999999999993" customHeight="1" x14ac:dyDescent="0.15">
      <c r="B43" s="63"/>
      <c r="C43" s="39"/>
      <c r="D43" s="39"/>
      <c r="E43" s="39"/>
      <c r="F43" s="39"/>
      <c r="G43" s="39"/>
      <c r="H43" s="39"/>
      <c r="I43" s="39"/>
      <c r="J43" s="39"/>
      <c r="K43" s="67"/>
    </row>
    <row r="44" spans="2:12" x14ac:dyDescent="0.15">
      <c r="B44" s="63"/>
      <c r="C44" s="39"/>
      <c r="D44" s="58" t="s">
        <v>60</v>
      </c>
      <c r="E44" s="39"/>
      <c r="F44" s="39"/>
      <c r="G44" s="39"/>
      <c r="H44" s="39"/>
      <c r="I44" s="39"/>
      <c r="J44" s="39"/>
      <c r="K44" s="67"/>
    </row>
    <row r="45" spans="2:12" ht="15" customHeight="1" x14ac:dyDescent="0.15">
      <c r="B45" s="63"/>
      <c r="C45" s="46"/>
      <c r="D45" s="47"/>
      <c r="E45" s="47"/>
      <c r="F45" s="47"/>
      <c r="G45" s="47"/>
      <c r="H45" s="47"/>
      <c r="I45" s="47"/>
      <c r="J45" s="48"/>
      <c r="K45" s="67"/>
      <c r="L45" s="38"/>
    </row>
    <row r="46" spans="2:12" x14ac:dyDescent="0.15">
      <c r="B46" s="63"/>
      <c r="C46" s="49"/>
      <c r="D46" s="45" t="s">
        <v>49</v>
      </c>
      <c r="E46" s="42">
        <f>E26</f>
        <v>0</v>
      </c>
      <c r="F46" s="45" t="s">
        <v>24</v>
      </c>
      <c r="G46" s="45"/>
      <c r="H46" s="45"/>
      <c r="I46" s="45"/>
      <c r="J46" s="50"/>
      <c r="K46" s="67"/>
      <c r="L46" s="38"/>
    </row>
    <row r="47" spans="2:12" ht="9.9499999999999993" customHeight="1" thickBot="1" x14ac:dyDescent="0.2">
      <c r="B47" s="63"/>
      <c r="C47" s="49"/>
      <c r="D47" s="45"/>
      <c r="E47" s="45"/>
      <c r="F47" s="45"/>
      <c r="G47" s="45"/>
      <c r="H47" s="45"/>
      <c r="I47" s="45"/>
      <c r="J47" s="50"/>
      <c r="K47" s="67"/>
      <c r="L47" s="38"/>
    </row>
    <row r="48" spans="2:12" ht="20.25" thickBot="1" x14ac:dyDescent="0.2">
      <c r="B48" s="63"/>
      <c r="C48" s="49"/>
      <c r="D48" s="45" t="s">
        <v>50</v>
      </c>
      <c r="E48" s="42">
        <f>E38</f>
        <v>0</v>
      </c>
      <c r="F48" s="45" t="s">
        <v>24</v>
      </c>
      <c r="G48" s="45" t="s">
        <v>48</v>
      </c>
      <c r="H48" s="59">
        <f>E46+E48</f>
        <v>0</v>
      </c>
      <c r="I48" s="45" t="s">
        <v>24</v>
      </c>
      <c r="J48" s="50"/>
      <c r="K48" s="67"/>
      <c r="L48" s="38"/>
    </row>
    <row r="49" spans="2:12" ht="15" customHeight="1" x14ac:dyDescent="0.15">
      <c r="B49" s="63"/>
      <c r="C49" s="54"/>
      <c r="D49" s="55"/>
      <c r="E49" s="55"/>
      <c r="F49" s="55"/>
      <c r="G49" s="55"/>
      <c r="H49" s="55"/>
      <c r="I49" s="55"/>
      <c r="J49" s="56"/>
      <c r="K49" s="67"/>
      <c r="L49" s="38"/>
    </row>
    <row r="50" spans="2:12" ht="15" customHeight="1" thickBot="1" x14ac:dyDescent="0.2">
      <c r="B50" s="64"/>
      <c r="C50" s="61"/>
      <c r="D50" s="61"/>
      <c r="E50" s="61"/>
      <c r="F50" s="61"/>
      <c r="G50" s="61"/>
      <c r="H50" s="61"/>
      <c r="I50" s="61"/>
      <c r="J50" s="61"/>
      <c r="K50" s="69"/>
    </row>
    <row r="51" spans="2:12" ht="15" customHeight="1" thickTop="1" x14ac:dyDescent="0.15"/>
  </sheetData>
  <mergeCells count="1">
    <mergeCell ref="C3:J3"/>
  </mergeCells>
  <phoneticPr fontId="1"/>
  <dataValidations count="1">
    <dataValidation type="whole" operator="greaterThanOrEqual" allowBlank="1" showInputMessage="1" showErrorMessage="1" sqref="E24">
      <formula1>0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【共通】基本情報!$D$5:$D$10</xm:f>
          </x14:formula1>
          <xm:sqref>E22</xm:sqref>
        </x14:dataValidation>
        <x14:dataValidation type="list" allowBlank="1" showInputMessage="1" showErrorMessage="1">
          <x14:formula1>
            <xm:f>【共通】基本情報!$B$5:$B$10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【共通】基本情報</vt:lpstr>
      <vt:lpstr>【上水】基本料金</vt:lpstr>
      <vt:lpstr>【上水】水量料金</vt:lpstr>
      <vt:lpstr>【下水】下水道使用料</vt:lpstr>
      <vt:lpstr>水道料金自動計算</vt:lpstr>
      <vt:lpstr>水道料金自動計算!Print_Area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　大輝</dc:creator>
  <cp:lastModifiedBy>金子　大輝</cp:lastModifiedBy>
  <cp:lastPrinted>2022-07-26T09:09:48Z</cp:lastPrinted>
  <dcterms:created xsi:type="dcterms:W3CDTF">2021-04-27T03:36:03Z</dcterms:created>
  <dcterms:modified xsi:type="dcterms:W3CDTF">2022-07-26T09:41:42Z</dcterms:modified>
</cp:coreProperties>
</file>